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0" windowHeight="12585" tabRatio="614"/>
  </bookViews>
  <sheets>
    <sheet name="Page de couverture" sheetId="1" r:id="rId1"/>
    <sheet name="Taille du système 1" sheetId="2" r:id="rId2"/>
    <sheet name="Taille du système 2" sheetId="3" r:id="rId3"/>
    <sheet name="Taille du système 3" sheetId="4" r:id="rId4"/>
    <sheet name="Amortissement" sheetId="5" r:id="rId5"/>
  </sheets>
  <calcPr calcId="145621"/>
</workbook>
</file>

<file path=xl/calcChain.xml><?xml version="1.0" encoding="utf-8"?>
<calcChain xmlns="http://schemas.openxmlformats.org/spreadsheetml/2006/main">
  <c r="B12" i="5" l="1"/>
  <c r="F12" i="5" l="1"/>
  <c r="F13" i="5"/>
  <c r="B14" i="5"/>
  <c r="F15" i="5"/>
  <c r="H8" i="5"/>
  <c r="I14" i="5" l="1"/>
  <c r="I7" i="5" l="1"/>
  <c r="F14" i="5" l="1"/>
  <c r="I7" i="4"/>
  <c r="I8" i="4" s="1"/>
  <c r="I7" i="2"/>
  <c r="I7" i="3"/>
  <c r="I8" i="3" s="1"/>
  <c r="D13" i="5" l="1"/>
  <c r="I8" i="5"/>
  <c r="I9" i="5" l="1"/>
  <c r="I10" i="5" s="1"/>
  <c r="I15" i="5" s="1"/>
  <c r="I16" i="5" l="1"/>
  <c r="I18" i="5" s="1"/>
  <c r="I17" i="5" s="1"/>
</calcChain>
</file>

<file path=xl/sharedStrings.xml><?xml version="1.0" encoding="utf-8"?>
<sst xmlns="http://schemas.openxmlformats.org/spreadsheetml/2006/main" count="136" uniqueCount="56">
  <si>
    <t>kW</t>
  </si>
  <si>
    <t>kvar</t>
  </si>
  <si>
    <t>kWh</t>
  </si>
  <si>
    <t>kvarh</t>
  </si>
  <si>
    <r>
      <t>cos</t>
    </r>
    <r>
      <rPr>
        <sz val="11"/>
        <color theme="1"/>
        <rFont val="Calibri"/>
        <family val="2"/>
      </rPr>
      <t>ϕ</t>
    </r>
  </si>
  <si>
    <t>Rp. / kvarh</t>
  </si>
  <si>
    <t>CHF</t>
  </si>
  <si>
    <t>Sélection</t>
  </si>
  <si>
    <t>Calcul de la taille de l'installation appropriée:</t>
  </si>
  <si>
    <t>Outil de calcul pour la compensation de puissance réactive</t>
  </si>
  <si>
    <t>Valeurs nécessaires</t>
  </si>
  <si>
    <t>Amortissement</t>
  </si>
  <si>
    <t>énergie réactive</t>
  </si>
  <si>
    <t>puissance active</t>
  </si>
  <si>
    <t>énergie réactive tarif principal</t>
  </si>
  <si>
    <t>Taille du système</t>
  </si>
  <si>
    <t>Description</t>
  </si>
  <si>
    <t>puissance de compensation</t>
  </si>
  <si>
    <t>Taille du système nécessaire</t>
  </si>
  <si>
    <t>autres investissements</t>
  </si>
  <si>
    <t>Caractéristiques de performance</t>
  </si>
  <si>
    <t>Coûts de l'installation</t>
  </si>
  <si>
    <t>Coûts de courant réactif économisés</t>
  </si>
  <si>
    <t>CHF / Mois</t>
  </si>
  <si>
    <t>CHF / année</t>
  </si>
  <si>
    <t>Mois</t>
  </si>
  <si>
    <t>années</t>
  </si>
  <si>
    <t>Ces calculs servent de lignes directrices pour compensations d’énergie</t>
  </si>
  <si>
    <t>réactive de 100 - 400 kvar.</t>
  </si>
  <si>
    <t>Sélectionnés puissance de compensation</t>
  </si>
  <si>
    <t>Le montant de l'exonération est la partie de l'énergie réactive qui n'est pas</t>
  </si>
  <si>
    <t>facturée. L'entreprise de fourniture d'énergie exonère une certaine part de</t>
  </si>
  <si>
    <r>
      <t>l'énergie réactive si elle atteint un certain seuil de cos</t>
    </r>
    <r>
      <rPr>
        <sz val="11"/>
        <color theme="1"/>
        <rFont val="Calibri"/>
        <family val="2"/>
      </rPr>
      <t>ϕ.</t>
    </r>
  </si>
  <si>
    <t>La puissance de compensation sélectionnée est requise pour la détermination</t>
  </si>
  <si>
    <t xml:space="preserve">du prix. Le pouvoir de compensation nécessaire sert de guide à cet égard. </t>
  </si>
  <si>
    <t>compensation suivante est requise l'entrée "autres investissements"</t>
  </si>
  <si>
    <t>peut être utilisée.</t>
  </si>
  <si>
    <t>Unité</t>
  </si>
  <si>
    <t>Valeurs de calcul</t>
  </si>
  <si>
    <t>Valeurs saisies</t>
  </si>
  <si>
    <t>Montant exonéré</t>
  </si>
  <si>
    <t>prix pour énergie réactive</t>
  </si>
  <si>
    <t>Indication:</t>
  </si>
  <si>
    <t xml:space="preserve">Pour les coûts qui dépassent le prix catalogue du système sélectionné, la </t>
  </si>
  <si>
    <t>cosϕ cible</t>
  </si>
  <si>
    <t>énergie active</t>
  </si>
  <si>
    <t>énergie active tarif principal</t>
  </si>
  <si>
    <t>énergie active tarif accessoire</t>
  </si>
  <si>
    <t>énergie active tarif secondaire</t>
  </si>
  <si>
    <t>énergie réactive tarif secondaire</t>
  </si>
  <si>
    <t>cosϕ actuel</t>
  </si>
  <si>
    <r>
      <t>Cette valeur non facturée est calculée à l'aide du site cos</t>
    </r>
    <r>
      <rPr>
        <sz val="11"/>
        <color theme="1"/>
        <rFont val="Calibri"/>
        <family val="2"/>
      </rPr>
      <t>ϕ et de l'énergie</t>
    </r>
  </si>
  <si>
    <t>véritable consommée correspondante.</t>
  </si>
  <si>
    <t>énergie réactive non facturée</t>
  </si>
  <si>
    <t>énergie réactive facturée</t>
  </si>
  <si>
    <t>Retour sur 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</si>
</sst>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4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5" xfId="0" applyFont="1" applyBorder="1" applyAlignment="1">
      <alignment horizontal="center"/>
    </xf>
    <xf numFmtId="0" fontId="1" fillId="0" borderId="4" xfId="1" applyFill="1" applyBorder="1" applyAlignment="1">
      <alignment horizontal="left" vertical="center"/>
    </xf>
    <xf numFmtId="0" fontId="5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2" xfId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0" fontId="6" fillId="0" borderId="5" xfId="2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3" fontId="13" fillId="3" borderId="2" xfId="2" applyNumberFormat="1" applyFont="1" applyBorder="1" applyAlignment="1">
      <alignment horizontal="center" vertical="center"/>
    </xf>
    <xf numFmtId="4" fontId="13" fillId="3" borderId="2" xfId="2" applyNumberFormat="1" applyFont="1" applyBorder="1" applyAlignment="1">
      <alignment horizontal="center" vertical="center"/>
    </xf>
    <xf numFmtId="2" fontId="13" fillId="3" borderId="2" xfId="2" applyNumberFormat="1" applyFont="1" applyBorder="1" applyAlignment="1">
      <alignment horizontal="center" vertical="center"/>
    </xf>
    <xf numFmtId="0" fontId="13" fillId="2" borderId="2" xfId="1" applyFont="1" applyBorder="1" applyAlignment="1">
      <alignment horizontal="center" vertical="center"/>
    </xf>
    <xf numFmtId="0" fontId="13" fillId="2" borderId="11" xfId="1" applyFont="1" applyBorder="1" applyAlignment="1">
      <alignment horizontal="center" vertical="center"/>
    </xf>
    <xf numFmtId="1" fontId="13" fillId="3" borderId="2" xfId="2" applyNumberFormat="1" applyFont="1" applyBorder="1" applyAlignment="1">
      <alignment horizontal="center" vertical="center"/>
    </xf>
    <xf numFmtId="2" fontId="13" fillId="3" borderId="4" xfId="2" applyNumberFormat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1" fontId="13" fillId="3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13" fillId="3" borderId="4" xfId="2" applyNumberFormat="1" applyFont="1" applyBorder="1" applyAlignment="1">
      <alignment horizontal="center" vertical="center"/>
    </xf>
    <xf numFmtId="3" fontId="13" fillId="2" borderId="4" xfId="1" applyNumberFormat="1" applyFont="1" applyBorder="1" applyAlignment="1">
      <alignment horizontal="center" vertical="center"/>
    </xf>
    <xf numFmtId="3" fontId="13" fillId="2" borderId="2" xfId="1" applyNumberFormat="1" applyFont="1" applyBorder="1" applyAlignment="1">
      <alignment horizontal="center" vertical="center"/>
    </xf>
    <xf numFmtId="3" fontId="13" fillId="2" borderId="8" xfId="1" applyNumberFormat="1" applyFont="1" applyBorder="1" applyAlignment="1">
      <alignment horizontal="center" vertical="center"/>
    </xf>
    <xf numFmtId="0" fontId="15" fillId="0" borderId="0" xfId="4"/>
    <xf numFmtId="3" fontId="13" fillId="2" borderId="11" xfId="1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</cellXfs>
  <cellStyles count="5">
    <cellStyle name="Berechnung" xfId="2" builtinId="22"/>
    <cellStyle name="Eingabe" xfId="1" builtinId="20"/>
    <cellStyle name="Hyperlink" xfId="4" builtinId="8"/>
    <cellStyle name="Standard" xfId="0" builtinId="0"/>
    <cellStyle name="Standard 2" xfId="3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AAE1"/>
      <color rgb="FF66CCFF"/>
      <color rgb="FF33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ille du syst&#232;me 3'!A1"/><Relationship Id="rId2" Type="http://schemas.openxmlformats.org/officeDocument/2006/relationships/hyperlink" Target="#'Taille du syst&#232;me 2'!A1"/><Relationship Id="rId1" Type="http://schemas.openxmlformats.org/officeDocument/2006/relationships/hyperlink" Target="#'Taille du syst&#232;me 1'!A1"/><Relationship Id="rId5" Type="http://schemas.openxmlformats.org/officeDocument/2006/relationships/image" Target="../media/image1.emf"/><Relationship Id="rId4" Type="http://schemas.openxmlformats.org/officeDocument/2006/relationships/hyperlink" Target="#Amortissem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Amortissement!A1"/><Relationship Id="rId1" Type="http://schemas.openxmlformats.org/officeDocument/2006/relationships/hyperlink" Target="#'Page de couvertur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Amortissement!A1"/><Relationship Id="rId1" Type="http://schemas.openxmlformats.org/officeDocument/2006/relationships/hyperlink" Target="#'Page de couverture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Amortissement!A1"/><Relationship Id="rId1" Type="http://schemas.openxmlformats.org/officeDocument/2006/relationships/hyperlink" Target="#'Page de couverture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'Page de couvertur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6</xdr:row>
      <xdr:rowOff>102870</xdr:rowOff>
    </xdr:from>
    <xdr:to>
      <xdr:col>2</xdr:col>
      <xdr:colOff>118387</xdr:colOff>
      <xdr:row>11</xdr:row>
      <xdr:rowOff>17145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119062" y="1771650"/>
          <a:ext cx="1790025" cy="8286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400"/>
            <a:t>Variante</a:t>
          </a:r>
          <a:r>
            <a:rPr lang="de-DE" sz="2400" baseline="0"/>
            <a:t> 1</a:t>
          </a:r>
          <a:endParaRPr lang="de-DE" sz="1100"/>
        </a:p>
      </xdr:txBody>
    </xdr:sp>
    <xdr:clientData/>
  </xdr:twoCellAnchor>
  <xdr:twoCellAnchor>
    <xdr:from>
      <xdr:col>2</xdr:col>
      <xdr:colOff>987852</xdr:colOff>
      <xdr:row>6</xdr:row>
      <xdr:rowOff>102870</xdr:rowOff>
    </xdr:from>
    <xdr:to>
      <xdr:col>4</xdr:col>
      <xdr:colOff>63927</xdr:colOff>
      <xdr:row>11</xdr:row>
      <xdr:rowOff>17145</xdr:rowOff>
    </xdr:to>
    <xdr:sp macro="" textlink="">
      <xdr:nvSpPr>
        <xdr:cNvPr id="6" name="Abgerundetes Rechteck 5">
          <a:hlinkClick xmlns:r="http://schemas.openxmlformats.org/officeDocument/2006/relationships" r:id="rId2"/>
        </xdr:cNvPr>
        <xdr:cNvSpPr/>
      </xdr:nvSpPr>
      <xdr:spPr>
        <a:xfrm>
          <a:off x="3262646" y="1772546"/>
          <a:ext cx="2180105" cy="8667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400"/>
            <a:t>Variante</a:t>
          </a:r>
          <a:r>
            <a:rPr lang="de-DE" sz="2400" baseline="0"/>
            <a:t> 2</a:t>
          </a:r>
        </a:p>
      </xdr:txBody>
    </xdr:sp>
    <xdr:clientData/>
  </xdr:twoCellAnchor>
  <xdr:twoCellAnchor>
    <xdr:from>
      <xdr:col>4</xdr:col>
      <xdr:colOff>989422</xdr:colOff>
      <xdr:row>6</xdr:row>
      <xdr:rowOff>102870</xdr:rowOff>
    </xdr:from>
    <xdr:to>
      <xdr:col>6</xdr:col>
      <xdr:colOff>65497</xdr:colOff>
      <xdr:row>11</xdr:row>
      <xdr:rowOff>17145</xdr:rowOff>
    </xdr:to>
    <xdr:sp macro="" textlink="">
      <xdr:nvSpPr>
        <xdr:cNvPr id="7" name="Abgerundetes Rechteck 6">
          <a:hlinkClick xmlns:r="http://schemas.openxmlformats.org/officeDocument/2006/relationships" r:id="rId3"/>
        </xdr:cNvPr>
        <xdr:cNvSpPr/>
      </xdr:nvSpPr>
      <xdr:spPr>
        <a:xfrm>
          <a:off x="6368246" y="1772546"/>
          <a:ext cx="2180104" cy="8667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400"/>
            <a:t>Variante</a:t>
          </a:r>
          <a:r>
            <a:rPr lang="de-DE" sz="2400" baseline="0"/>
            <a:t> 3</a:t>
          </a:r>
        </a:p>
      </xdr:txBody>
    </xdr:sp>
    <xdr:clientData/>
  </xdr:twoCellAnchor>
  <xdr:twoCellAnchor>
    <xdr:from>
      <xdr:col>6</xdr:col>
      <xdr:colOff>990992</xdr:colOff>
      <xdr:row>6</xdr:row>
      <xdr:rowOff>99060</xdr:rowOff>
    </xdr:from>
    <xdr:to>
      <xdr:col>8</xdr:col>
      <xdr:colOff>34007</xdr:colOff>
      <xdr:row>11</xdr:row>
      <xdr:rowOff>20955</xdr:rowOff>
    </xdr:to>
    <xdr:sp macro="" textlink="">
      <xdr:nvSpPr>
        <xdr:cNvPr id="10" name="Abgerundetes Rechteck 9">
          <a:hlinkClick xmlns:r="http://schemas.openxmlformats.org/officeDocument/2006/relationships" r:id="rId4"/>
        </xdr:cNvPr>
        <xdr:cNvSpPr/>
      </xdr:nvSpPr>
      <xdr:spPr>
        <a:xfrm>
          <a:off x="9473845" y="1768736"/>
          <a:ext cx="2147044" cy="87439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Amortissement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1625060</xdr:colOff>
      <xdr:row>3</xdr:row>
      <xdr:rowOff>57031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1625060" cy="552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216797</xdr:colOff>
      <xdr:row>0</xdr:row>
      <xdr:rowOff>57979</xdr:rowOff>
    </xdr:from>
    <xdr:to>
      <xdr:col>14</xdr:col>
      <xdr:colOff>104568</xdr:colOff>
      <xdr:row>4</xdr:row>
      <xdr:rowOff>11179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1865872" y="57979"/>
          <a:ext cx="1745146" cy="867600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retour à la sélection</a:t>
          </a:r>
          <a:endParaRPr lang="de-DE" sz="2000" baseline="0"/>
        </a:p>
      </xdr:txBody>
    </xdr:sp>
    <xdr:clientData/>
  </xdr:twoCellAnchor>
  <xdr:twoCellAnchor>
    <xdr:from>
      <xdr:col>11</xdr:col>
      <xdr:colOff>217833</xdr:colOff>
      <xdr:row>4</xdr:row>
      <xdr:rowOff>171450</xdr:rowOff>
    </xdr:from>
    <xdr:to>
      <xdr:col>14</xdr:col>
      <xdr:colOff>103533</xdr:colOff>
      <xdr:row>8</xdr:row>
      <xdr:rowOff>123825</xdr:rowOff>
    </xdr:to>
    <xdr:sp macro="" textlink="">
      <xdr:nvSpPr>
        <xdr:cNvPr id="5" name="Abgerundetes Rechteck 4">
          <a:hlinkClick xmlns:r="http://schemas.openxmlformats.org/officeDocument/2006/relationships" r:id="rId2"/>
        </xdr:cNvPr>
        <xdr:cNvSpPr/>
      </xdr:nvSpPr>
      <xdr:spPr>
        <a:xfrm>
          <a:off x="11866908" y="1085850"/>
          <a:ext cx="1743075" cy="8667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Amortisse-ment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1625060</xdr:colOff>
      <xdr:row>3</xdr:row>
      <xdr:rowOff>95131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0"/>
          <a:ext cx="1625060" cy="552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176213</xdr:colOff>
      <xdr:row>0</xdr:row>
      <xdr:rowOff>104775</xdr:rowOff>
    </xdr:from>
    <xdr:to>
      <xdr:col>14</xdr:col>
      <xdr:colOff>61913</xdr:colOff>
      <xdr:row>4</xdr:row>
      <xdr:rowOff>57975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1825288" y="104775"/>
          <a:ext cx="1743075" cy="867600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retour à la sélection</a:t>
          </a:r>
          <a:endParaRPr lang="de-DE" sz="2000" baseline="0"/>
        </a:p>
      </xdr:txBody>
    </xdr:sp>
    <xdr:clientData/>
  </xdr:twoCellAnchor>
  <xdr:twoCellAnchor>
    <xdr:from>
      <xdr:col>11</xdr:col>
      <xdr:colOff>176213</xdr:colOff>
      <xdr:row>5</xdr:row>
      <xdr:rowOff>9525</xdr:rowOff>
    </xdr:from>
    <xdr:to>
      <xdr:col>14</xdr:col>
      <xdr:colOff>61913</xdr:colOff>
      <xdr:row>8</xdr:row>
      <xdr:rowOff>190500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11825288" y="1152525"/>
          <a:ext cx="1743075" cy="8667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Amortisse-ment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1625060</xdr:colOff>
      <xdr:row>3</xdr:row>
      <xdr:rowOff>95131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0"/>
          <a:ext cx="1625060" cy="552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95250</xdr:rowOff>
    </xdr:from>
    <xdr:to>
      <xdr:col>14</xdr:col>
      <xdr:colOff>76200</xdr:colOff>
      <xdr:row>4</xdr:row>
      <xdr:rowOff>48450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1839575" y="95250"/>
          <a:ext cx="1743075" cy="867600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retour à la sélection</a:t>
          </a:r>
          <a:endParaRPr lang="de-DE" sz="2000" baseline="0"/>
        </a:p>
      </xdr:txBody>
    </xdr:sp>
    <xdr:clientData/>
  </xdr:twoCellAnchor>
  <xdr:twoCellAnchor>
    <xdr:from>
      <xdr:col>11</xdr:col>
      <xdr:colOff>190500</xdr:colOff>
      <xdr:row>5</xdr:row>
      <xdr:rowOff>0</xdr:rowOff>
    </xdr:from>
    <xdr:to>
      <xdr:col>14</xdr:col>
      <xdr:colOff>76200</xdr:colOff>
      <xdr:row>8</xdr:row>
      <xdr:rowOff>180975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11839575" y="1143000"/>
          <a:ext cx="1743075" cy="866775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Amortisse-ment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1625060</xdr:colOff>
      <xdr:row>3</xdr:row>
      <xdr:rowOff>95131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0"/>
          <a:ext cx="1625060" cy="552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57150</xdr:rowOff>
    </xdr:from>
    <xdr:to>
      <xdr:col>14</xdr:col>
      <xdr:colOff>76200</xdr:colOff>
      <xdr:row>4</xdr:row>
      <xdr:rowOff>10350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1839575" y="57150"/>
          <a:ext cx="1743075" cy="867600"/>
        </a:xfrm>
        <a:prstGeom prst="roundRect">
          <a:avLst/>
        </a:prstGeom>
        <a:solidFill>
          <a:srgbClr val="00AAE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retour à la sélection</a:t>
          </a:r>
          <a:endParaRPr lang="de-DE" sz="2000" baseline="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1625060</xdr:colOff>
      <xdr:row>3</xdr:row>
      <xdr:rowOff>95131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0"/>
          <a:ext cx="1625060" cy="55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30.7109375" customWidth="1"/>
    <col min="3" max="3" width="15.7109375" customWidth="1"/>
    <col min="4" max="4" width="30.7109375" customWidth="1"/>
    <col min="5" max="5" width="15.7109375" customWidth="1"/>
    <col min="6" max="6" width="30.7109375" customWidth="1"/>
    <col min="7" max="7" width="15.7109375" customWidth="1"/>
    <col min="8" max="8" width="30.7109375" customWidth="1"/>
    <col min="9" max="9" width="38.42578125" bestFit="1" customWidth="1"/>
    <col min="10" max="10" width="24.28515625" bestFit="1" customWidth="1"/>
    <col min="11" max="11" width="14.28515625" bestFit="1" customWidth="1"/>
  </cols>
  <sheetData>
    <row r="1" spans="1:8" ht="18" customHeight="1" x14ac:dyDescent="0.25">
      <c r="A1" s="47"/>
    </row>
    <row r="2" spans="1:8" ht="18" customHeight="1" x14ac:dyDescent="0.25"/>
    <row r="3" spans="1:8" ht="21" x14ac:dyDescent="0.25">
      <c r="D3" s="5" t="s">
        <v>9</v>
      </c>
      <c r="E3" s="5"/>
      <c r="F3" s="5"/>
    </row>
    <row r="5" spans="1:8" s="4" customFormat="1" ht="30" customHeight="1" x14ac:dyDescent="0.25">
      <c r="B5" s="50" t="s">
        <v>7</v>
      </c>
      <c r="C5" s="50"/>
      <c r="D5" s="50"/>
      <c r="E5" s="50"/>
      <c r="F5" s="50"/>
      <c r="G5" s="50"/>
      <c r="H5" s="50"/>
    </row>
    <row r="6" spans="1:8" ht="30" customHeight="1" x14ac:dyDescent="0.25">
      <c r="B6" s="51" t="s">
        <v>8</v>
      </c>
      <c r="C6" s="51"/>
      <c r="D6" s="51"/>
      <c r="E6" s="51"/>
      <c r="F6" s="51"/>
      <c r="G6" s="51"/>
      <c r="H6" s="51"/>
    </row>
    <row r="12" spans="1:8" x14ac:dyDescent="0.25">
      <c r="B12" s="8" t="s">
        <v>10</v>
      </c>
      <c r="D12" s="8" t="s">
        <v>10</v>
      </c>
      <c r="F12" s="8" t="s">
        <v>10</v>
      </c>
    </row>
    <row r="13" spans="1:8" x14ac:dyDescent="0.25">
      <c r="B13" s="3" t="s">
        <v>13</v>
      </c>
      <c r="D13" s="3" t="s">
        <v>13</v>
      </c>
      <c r="F13" s="3" t="s">
        <v>13</v>
      </c>
    </row>
    <row r="14" spans="1:8" x14ac:dyDescent="0.25">
      <c r="B14" s="3" t="s">
        <v>4</v>
      </c>
      <c r="D14" s="3" t="s">
        <v>45</v>
      </c>
      <c r="F14" s="3" t="s">
        <v>46</v>
      </c>
    </row>
    <row r="15" spans="1:8" x14ac:dyDescent="0.25">
      <c r="B15" s="2" t="s">
        <v>44</v>
      </c>
      <c r="D15" s="3" t="s">
        <v>12</v>
      </c>
      <c r="F15" s="3" t="s">
        <v>48</v>
      </c>
    </row>
    <row r="16" spans="1:8" x14ac:dyDescent="0.25">
      <c r="D16" s="2" t="s">
        <v>44</v>
      </c>
      <c r="F16" s="3" t="s">
        <v>14</v>
      </c>
    </row>
    <row r="17" spans="2:8" x14ac:dyDescent="0.25">
      <c r="F17" s="3" t="s">
        <v>49</v>
      </c>
    </row>
    <row r="18" spans="2:8" x14ac:dyDescent="0.25">
      <c r="F18" s="2" t="s">
        <v>44</v>
      </c>
    </row>
    <row r="19" spans="2:8" ht="30" customHeight="1" x14ac:dyDescent="0.25">
      <c r="B19" s="51"/>
      <c r="C19" s="51"/>
      <c r="D19" s="51"/>
      <c r="E19" s="51"/>
      <c r="F19" s="51"/>
      <c r="G19" s="51"/>
      <c r="H19" s="51"/>
    </row>
  </sheetData>
  <sheetProtection password="E173" sheet="1" objects="1" scenarios="1"/>
  <mergeCells count="3">
    <mergeCell ref="B5:H5"/>
    <mergeCell ref="B6:H6"/>
    <mergeCell ref="B19:H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zoomScaleNormal="100" workbookViewId="0">
      <selection activeCell="H7" sqref="H7"/>
    </sheetView>
  </sheetViews>
  <sheetFormatPr baseColWidth="10" defaultRowHeight="15" x14ac:dyDescent="0.25"/>
  <cols>
    <col min="1" max="1" width="3.42578125" customWidth="1"/>
    <col min="2" max="2" width="40.7109375" customWidth="1"/>
    <col min="3" max="3" width="18.7109375" style="7" customWidth="1"/>
    <col min="4" max="4" width="10.7109375" customWidth="1"/>
    <col min="5" max="5" width="3.42578125" customWidth="1"/>
    <col min="6" max="6" width="20.7109375" customWidth="1"/>
    <col min="7" max="7" width="3.42578125" customWidth="1"/>
    <col min="8" max="8" width="40.7109375" customWidth="1"/>
    <col min="9" max="9" width="18.7109375" customWidth="1"/>
    <col min="10" max="10" width="10.7109375" customWidth="1"/>
    <col min="11" max="11" width="3.42578125" customWidth="1"/>
    <col min="12" max="12" width="5.7109375" customWidth="1"/>
    <col min="13" max="13" width="10.7109375" customWidth="1"/>
  </cols>
  <sheetData>
    <row r="1" spans="2:11" s="11" customFormat="1" ht="18" customHeight="1" x14ac:dyDescent="0.25">
      <c r="C1" s="15"/>
    </row>
    <row r="2" spans="2:11" s="11" customFormat="1" ht="18" customHeight="1" x14ac:dyDescent="0.25">
      <c r="C2" s="15"/>
    </row>
    <row r="3" spans="2:11" s="11" customFormat="1" ht="18" customHeight="1" x14ac:dyDescent="0.25">
      <c r="C3" s="10" t="s">
        <v>15</v>
      </c>
    </row>
    <row r="4" spans="2:11" s="11" customFormat="1" ht="18" customHeight="1" x14ac:dyDescent="0.25">
      <c r="C4" s="15"/>
      <c r="E4" s="27"/>
      <c r="F4" s="27"/>
      <c r="G4" s="27"/>
    </row>
    <row r="5" spans="2:11" s="11" customFormat="1" ht="18" customHeight="1" x14ac:dyDescent="0.25">
      <c r="B5" s="52" t="s">
        <v>10</v>
      </c>
      <c r="C5" s="52"/>
      <c r="D5" s="52"/>
      <c r="E5" s="27"/>
      <c r="F5" s="27"/>
      <c r="G5" s="27"/>
      <c r="H5" s="52" t="s">
        <v>18</v>
      </c>
      <c r="I5" s="52"/>
      <c r="J5" s="52"/>
    </row>
    <row r="6" spans="2:11" s="11" customFormat="1" ht="18" customHeight="1" thickBot="1" x14ac:dyDescent="0.3">
      <c r="B6" s="39" t="s">
        <v>16</v>
      </c>
      <c r="C6" s="40" t="s">
        <v>39</v>
      </c>
      <c r="D6" s="39" t="s">
        <v>37</v>
      </c>
      <c r="E6" s="28"/>
      <c r="F6" s="27"/>
      <c r="G6" s="27"/>
      <c r="H6" s="39" t="s">
        <v>16</v>
      </c>
      <c r="I6" s="39" t="s">
        <v>38</v>
      </c>
      <c r="J6" s="39" t="s">
        <v>37</v>
      </c>
    </row>
    <row r="7" spans="2:11" s="11" customFormat="1" ht="18" customHeight="1" x14ac:dyDescent="0.25">
      <c r="B7" s="19" t="s">
        <v>13</v>
      </c>
      <c r="C7" s="46">
        <v>600</v>
      </c>
      <c r="D7" s="9" t="s">
        <v>0</v>
      </c>
      <c r="E7" s="26"/>
      <c r="F7" s="27"/>
      <c r="G7" s="27"/>
      <c r="H7" s="19" t="s">
        <v>17</v>
      </c>
      <c r="I7" s="41">
        <f>IFERROR(IF(C7=0,"",IF(C8=0,"",IF(C9=0,"",C7*(TAN(ACOS(C8))-TAN(ACOS(C9)))))),"")</f>
        <v>410.88446726208826</v>
      </c>
      <c r="J7" s="42" t="s">
        <v>1</v>
      </c>
      <c r="K7" s="18"/>
    </row>
    <row r="8" spans="2:11" s="11" customFormat="1" ht="18" customHeight="1" x14ac:dyDescent="0.25">
      <c r="B8" s="1" t="s">
        <v>50</v>
      </c>
      <c r="C8" s="35">
        <v>0.65</v>
      </c>
      <c r="D8" s="17"/>
      <c r="E8" s="29"/>
      <c r="F8" s="27"/>
      <c r="G8" s="27"/>
    </row>
    <row r="9" spans="2:11" s="11" customFormat="1" ht="18" customHeight="1" x14ac:dyDescent="0.25">
      <c r="B9" s="1" t="s">
        <v>44</v>
      </c>
      <c r="C9" s="35">
        <v>0.9</v>
      </c>
      <c r="D9" s="17"/>
      <c r="E9" s="29"/>
      <c r="F9" s="27"/>
      <c r="G9" s="27"/>
    </row>
    <row r="10" spans="2:11" s="11" customFormat="1" ht="18" customHeight="1" x14ac:dyDescent="0.25">
      <c r="C10" s="15"/>
      <c r="E10" s="27"/>
      <c r="F10" s="27"/>
      <c r="G10" s="27"/>
    </row>
    <row r="11" spans="2:11" s="11" customFormat="1" ht="18" customHeight="1" x14ac:dyDescent="0.25">
      <c r="C11" s="15"/>
      <c r="E11" s="27"/>
      <c r="F11" s="27"/>
      <c r="G11" s="27"/>
    </row>
    <row r="12" spans="2:11" s="11" customFormat="1" ht="18" customHeight="1" x14ac:dyDescent="0.25">
      <c r="C12" s="15"/>
      <c r="E12" s="27"/>
      <c r="F12" s="27"/>
      <c r="G12" s="27"/>
    </row>
    <row r="13" spans="2:11" s="11" customFormat="1" ht="18" customHeight="1" x14ac:dyDescent="0.25">
      <c r="C13" s="15"/>
    </row>
    <row r="14" spans="2:11" s="11" customFormat="1" ht="18" customHeight="1" x14ac:dyDescent="0.25">
      <c r="C14" s="15"/>
    </row>
    <row r="15" spans="2:11" s="11" customFormat="1" ht="18" customHeight="1" x14ac:dyDescent="0.25">
      <c r="C15" s="15"/>
    </row>
    <row r="16" spans="2:11" s="11" customFormat="1" ht="18" customHeight="1" x14ac:dyDescent="0.25">
      <c r="C16" s="15"/>
    </row>
    <row r="17" spans="3:3" s="11" customFormat="1" ht="18" customHeight="1" x14ac:dyDescent="0.25">
      <c r="C17" s="15"/>
    </row>
    <row r="18" spans="3:3" s="11" customFormat="1" ht="18" customHeight="1" x14ac:dyDescent="0.25">
      <c r="C18" s="15"/>
    </row>
    <row r="19" spans="3:3" s="11" customFormat="1" ht="18" customHeight="1" x14ac:dyDescent="0.25">
      <c r="C19" s="15"/>
    </row>
    <row r="20" spans="3:3" s="11" customFormat="1" ht="18" customHeight="1" x14ac:dyDescent="0.25">
      <c r="C20" s="15"/>
    </row>
    <row r="21" spans="3:3" s="11" customFormat="1" ht="18" customHeight="1" x14ac:dyDescent="0.25">
      <c r="C21" s="15"/>
    </row>
    <row r="22" spans="3:3" s="11" customFormat="1" ht="18" customHeight="1" x14ac:dyDescent="0.25">
      <c r="C22" s="15"/>
    </row>
    <row r="23" spans="3:3" s="11" customFormat="1" ht="18" customHeight="1" x14ac:dyDescent="0.25">
      <c r="C23" s="15"/>
    </row>
    <row r="24" spans="3:3" s="11" customFormat="1" ht="18" customHeight="1" x14ac:dyDescent="0.25">
      <c r="C24" s="15"/>
    </row>
    <row r="25" spans="3:3" s="11" customFormat="1" ht="18" customHeight="1" x14ac:dyDescent="0.25">
      <c r="C25" s="15"/>
    </row>
    <row r="26" spans="3:3" s="11" customFormat="1" ht="18" customHeight="1" x14ac:dyDescent="0.25">
      <c r="C26" s="15"/>
    </row>
    <row r="27" spans="3:3" s="11" customFormat="1" ht="18" customHeight="1" x14ac:dyDescent="0.25">
      <c r="C27" s="15"/>
    </row>
    <row r="28" spans="3:3" s="11" customFormat="1" ht="18" customHeight="1" x14ac:dyDescent="0.25">
      <c r="C28" s="15"/>
    </row>
    <row r="29" spans="3:3" s="11" customFormat="1" ht="18" customHeight="1" x14ac:dyDescent="0.25">
      <c r="C29" s="15"/>
    </row>
    <row r="30" spans="3:3" s="11" customFormat="1" ht="18" customHeight="1" x14ac:dyDescent="0.25">
      <c r="C30" s="15"/>
    </row>
    <row r="31" spans="3:3" s="11" customFormat="1" ht="18" customHeight="1" x14ac:dyDescent="0.3">
      <c r="C31" s="15"/>
    </row>
    <row r="32" spans="3:3" s="11" customFormat="1" ht="18" customHeight="1" x14ac:dyDescent="0.3">
      <c r="C32" s="15"/>
    </row>
    <row r="33" spans="3:3" s="11" customFormat="1" ht="18" customHeight="1" x14ac:dyDescent="0.25">
      <c r="C33" s="15"/>
    </row>
    <row r="34" spans="3:3" s="11" customFormat="1" ht="18" customHeight="1" x14ac:dyDescent="0.25">
      <c r="C34" s="15"/>
    </row>
    <row r="35" spans="3:3" s="11" customFormat="1" ht="18" customHeight="1" x14ac:dyDescent="0.25">
      <c r="C35" s="15"/>
    </row>
    <row r="36" spans="3:3" s="11" customFormat="1" ht="18" customHeight="1" x14ac:dyDescent="0.25">
      <c r="C36" s="15"/>
    </row>
    <row r="37" spans="3:3" s="11" customFormat="1" ht="18" customHeight="1" x14ac:dyDescent="0.25">
      <c r="C37" s="15"/>
    </row>
    <row r="38" spans="3:3" s="11" customFormat="1" ht="18" customHeight="1" x14ac:dyDescent="0.25">
      <c r="C38" s="15"/>
    </row>
    <row r="39" spans="3:3" s="11" customFormat="1" ht="18" customHeight="1" x14ac:dyDescent="0.25">
      <c r="C39" s="15"/>
    </row>
    <row r="40" spans="3:3" s="11" customFormat="1" ht="18" customHeight="1" x14ac:dyDescent="0.25">
      <c r="C40" s="15"/>
    </row>
  </sheetData>
  <sheetProtection password="E173" sheet="1" objects="1" scenarios="1"/>
  <protectedRanges>
    <protectedRange sqref="C7:C9" name="Bereich1"/>
  </protectedRanges>
  <mergeCells count="2">
    <mergeCell ref="B5:D5"/>
    <mergeCell ref="H5:J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zoomScaleNormal="100" workbookViewId="0"/>
  </sheetViews>
  <sheetFormatPr baseColWidth="10" defaultRowHeight="15" x14ac:dyDescent="0.25"/>
  <cols>
    <col min="1" max="1" width="3.42578125" customWidth="1"/>
    <col min="2" max="2" width="40.7109375" customWidth="1"/>
    <col min="3" max="3" width="18.7109375" style="7" customWidth="1"/>
    <col min="4" max="4" width="10.7109375" style="6" customWidth="1"/>
    <col min="5" max="5" width="3.42578125" style="6" customWidth="1"/>
    <col min="6" max="6" width="20.7109375" customWidth="1"/>
    <col min="7" max="7" width="3.42578125" customWidth="1"/>
    <col min="8" max="8" width="40.7109375" customWidth="1"/>
    <col min="9" max="9" width="18.7109375" customWidth="1"/>
    <col min="10" max="10" width="10.7109375" style="6" customWidth="1"/>
    <col min="11" max="11" width="3.42578125" style="6" customWidth="1"/>
    <col min="12" max="12" width="5.7109375" customWidth="1"/>
    <col min="13" max="13" width="10.7109375" customWidth="1"/>
  </cols>
  <sheetData>
    <row r="1" spans="2:11" s="11" customFormat="1" ht="18" customHeight="1" x14ac:dyDescent="0.25">
      <c r="C1" s="15"/>
      <c r="D1" s="12"/>
      <c r="E1" s="12"/>
      <c r="J1" s="12"/>
      <c r="K1" s="12"/>
    </row>
    <row r="2" spans="2:11" s="11" customFormat="1" ht="18" customHeight="1" x14ac:dyDescent="0.25">
      <c r="C2" s="15"/>
      <c r="D2" s="12"/>
      <c r="E2" s="12"/>
      <c r="J2" s="12"/>
      <c r="K2" s="12"/>
    </row>
    <row r="3" spans="2:11" s="11" customFormat="1" ht="18" customHeight="1" x14ac:dyDescent="0.25">
      <c r="C3" s="10" t="s">
        <v>15</v>
      </c>
      <c r="D3" s="12"/>
      <c r="E3" s="12"/>
      <c r="J3" s="12"/>
      <c r="K3" s="12"/>
    </row>
    <row r="4" spans="2:11" s="11" customFormat="1" ht="18" customHeight="1" x14ac:dyDescent="0.25">
      <c r="C4" s="15"/>
      <c r="D4" s="12"/>
      <c r="E4" s="12"/>
      <c r="J4" s="12"/>
      <c r="K4" s="12"/>
    </row>
    <row r="5" spans="2:11" s="11" customFormat="1" ht="18" customHeight="1" x14ac:dyDescent="0.25">
      <c r="B5" s="52" t="s">
        <v>10</v>
      </c>
      <c r="C5" s="52"/>
      <c r="D5" s="52"/>
      <c r="E5" s="30"/>
      <c r="F5" s="27"/>
      <c r="H5" s="52" t="s">
        <v>18</v>
      </c>
      <c r="I5" s="52"/>
      <c r="J5" s="52"/>
      <c r="K5" s="12"/>
    </row>
    <row r="6" spans="2:11" s="11" customFormat="1" ht="18" customHeight="1" thickBot="1" x14ac:dyDescent="0.3">
      <c r="B6" s="39" t="s">
        <v>16</v>
      </c>
      <c r="C6" s="40" t="s">
        <v>39</v>
      </c>
      <c r="D6" s="39" t="s">
        <v>37</v>
      </c>
      <c r="E6" s="28"/>
      <c r="F6" s="27"/>
      <c r="H6" s="39" t="s">
        <v>16</v>
      </c>
      <c r="I6" s="39" t="s">
        <v>38</v>
      </c>
      <c r="J6" s="39" t="s">
        <v>37</v>
      </c>
      <c r="K6" s="12"/>
    </row>
    <row r="7" spans="2:11" s="11" customFormat="1" ht="18" customHeight="1" x14ac:dyDescent="0.25">
      <c r="B7" s="19" t="s">
        <v>13</v>
      </c>
      <c r="C7" s="44">
        <v>700</v>
      </c>
      <c r="D7" s="9" t="s">
        <v>0</v>
      </c>
      <c r="E7" s="26"/>
      <c r="F7" s="27"/>
      <c r="H7" s="19" t="s">
        <v>50</v>
      </c>
      <c r="I7" s="37">
        <f>IFERROR(IF(C9=0,"",IF(C8=0,"",COS(ATAN(C9/C8)))),"")</f>
        <v>0.69990549868931196</v>
      </c>
      <c r="J7" s="20"/>
      <c r="K7" s="12"/>
    </row>
    <row r="8" spans="2:11" s="11" customFormat="1" ht="18" customHeight="1" x14ac:dyDescent="0.25">
      <c r="B8" s="1" t="s">
        <v>45</v>
      </c>
      <c r="C8" s="45">
        <v>92800</v>
      </c>
      <c r="D8" s="16" t="s">
        <v>2</v>
      </c>
      <c r="E8" s="26"/>
      <c r="H8" s="1" t="s">
        <v>17</v>
      </c>
      <c r="I8" s="36">
        <f>IFERROR(IF(C7=0,"",IF(C8=0,"",IF(C9=0,"",IF(C10=0,"",C7*(TAN(ACOS(I7))-TAN(ACOS(C10))))))),"")</f>
        <v>375.30642316522733</v>
      </c>
      <c r="J8" s="13" t="s">
        <v>1</v>
      </c>
      <c r="K8" s="14"/>
    </row>
    <row r="9" spans="2:11" s="11" customFormat="1" ht="18" customHeight="1" x14ac:dyDescent="0.25">
      <c r="B9" s="1" t="s">
        <v>12</v>
      </c>
      <c r="C9" s="45">
        <v>94700</v>
      </c>
      <c r="D9" s="16" t="s">
        <v>3</v>
      </c>
      <c r="E9" s="26"/>
      <c r="J9" s="12"/>
      <c r="K9" s="12"/>
    </row>
    <row r="10" spans="2:11" s="11" customFormat="1" ht="18" customHeight="1" x14ac:dyDescent="0.25">
      <c r="B10" s="1" t="s">
        <v>44</v>
      </c>
      <c r="C10" s="34">
        <v>0.9</v>
      </c>
      <c r="D10" s="16"/>
      <c r="E10" s="26"/>
      <c r="J10" s="12"/>
      <c r="K10" s="12"/>
    </row>
    <row r="11" spans="2:11" s="11" customFormat="1" ht="18" customHeight="1" x14ac:dyDescent="0.25">
      <c r="C11" s="15"/>
      <c r="D11" s="12"/>
      <c r="E11" s="12"/>
      <c r="J11" s="12"/>
      <c r="K11" s="12"/>
    </row>
    <row r="12" spans="2:11" s="11" customFormat="1" ht="18" customHeight="1" x14ac:dyDescent="0.25">
      <c r="C12" s="15"/>
      <c r="D12" s="12"/>
      <c r="E12" s="12"/>
      <c r="J12" s="12"/>
      <c r="K12" s="12"/>
    </row>
    <row r="13" spans="2:11" s="11" customFormat="1" ht="18" customHeight="1" x14ac:dyDescent="0.25">
      <c r="C13" s="15"/>
      <c r="D13" s="12"/>
      <c r="E13" s="12"/>
      <c r="J13" s="12"/>
      <c r="K13" s="12"/>
    </row>
    <row r="14" spans="2:11" s="11" customFormat="1" ht="18" customHeight="1" x14ac:dyDescent="0.25">
      <c r="C14" s="15"/>
      <c r="D14" s="12"/>
      <c r="E14" s="12"/>
      <c r="J14" s="12"/>
      <c r="K14" s="12"/>
    </row>
    <row r="15" spans="2:11" s="11" customFormat="1" ht="18" customHeight="1" x14ac:dyDescent="0.25">
      <c r="C15" s="15"/>
      <c r="D15" s="12"/>
      <c r="E15" s="12"/>
      <c r="J15" s="12"/>
      <c r="K15" s="12"/>
    </row>
    <row r="16" spans="2:11" s="11" customFormat="1" ht="18" customHeight="1" x14ac:dyDescent="0.25">
      <c r="C16" s="15"/>
      <c r="D16" s="12"/>
      <c r="E16" s="12"/>
      <c r="J16" s="12"/>
      <c r="K16" s="12"/>
    </row>
    <row r="17" spans="3:11" s="11" customFormat="1" ht="18" customHeight="1" x14ac:dyDescent="0.25">
      <c r="C17" s="15"/>
      <c r="D17" s="12"/>
      <c r="E17" s="12"/>
      <c r="J17" s="12"/>
      <c r="K17" s="12"/>
    </row>
    <row r="18" spans="3:11" s="11" customFormat="1" ht="18" customHeight="1" x14ac:dyDescent="0.25">
      <c r="C18" s="15"/>
      <c r="D18" s="12"/>
      <c r="E18" s="12"/>
      <c r="J18" s="12"/>
      <c r="K18" s="12"/>
    </row>
    <row r="19" spans="3:11" s="11" customFormat="1" ht="18" customHeight="1" x14ac:dyDescent="0.25">
      <c r="C19" s="15"/>
      <c r="D19" s="12"/>
      <c r="E19" s="12"/>
      <c r="J19" s="12"/>
      <c r="K19" s="12"/>
    </row>
    <row r="20" spans="3:11" s="11" customFormat="1" ht="18" customHeight="1" x14ac:dyDescent="0.25">
      <c r="C20" s="15"/>
      <c r="D20" s="12"/>
      <c r="E20" s="12"/>
      <c r="J20" s="12"/>
      <c r="K20" s="12"/>
    </row>
    <row r="21" spans="3:11" s="11" customFormat="1" ht="18" customHeight="1" x14ac:dyDescent="0.25">
      <c r="C21" s="15"/>
      <c r="D21" s="12"/>
      <c r="E21" s="12"/>
      <c r="J21" s="12"/>
      <c r="K21" s="12"/>
    </row>
    <row r="22" spans="3:11" s="11" customFormat="1" ht="18" customHeight="1" x14ac:dyDescent="0.25">
      <c r="C22" s="15"/>
      <c r="D22" s="12"/>
      <c r="E22" s="12"/>
      <c r="J22" s="12"/>
      <c r="K22" s="12"/>
    </row>
    <row r="23" spans="3:11" s="11" customFormat="1" ht="18" customHeight="1" x14ac:dyDescent="0.25">
      <c r="C23" s="15"/>
      <c r="D23" s="12"/>
      <c r="E23" s="12"/>
      <c r="J23" s="12"/>
      <c r="K23" s="12"/>
    </row>
    <row r="24" spans="3:11" s="11" customFormat="1" ht="18" customHeight="1" x14ac:dyDescent="0.25">
      <c r="C24" s="15"/>
      <c r="D24" s="12"/>
      <c r="E24" s="12"/>
      <c r="J24" s="12"/>
      <c r="K24" s="12"/>
    </row>
    <row r="25" spans="3:11" s="11" customFormat="1" ht="18" customHeight="1" x14ac:dyDescent="0.25">
      <c r="C25" s="15"/>
      <c r="D25" s="12"/>
      <c r="E25" s="12"/>
      <c r="J25" s="12"/>
      <c r="K25" s="12"/>
    </row>
    <row r="26" spans="3:11" s="11" customFormat="1" ht="18" customHeight="1" x14ac:dyDescent="0.25">
      <c r="C26" s="15"/>
      <c r="D26" s="12"/>
      <c r="E26" s="12"/>
      <c r="J26" s="12"/>
      <c r="K26" s="12"/>
    </row>
    <row r="27" spans="3:11" s="11" customFormat="1" ht="18" customHeight="1" x14ac:dyDescent="0.25">
      <c r="C27" s="15"/>
      <c r="D27" s="12"/>
      <c r="E27" s="12"/>
      <c r="J27" s="12"/>
      <c r="K27" s="12"/>
    </row>
    <row r="28" spans="3:11" s="11" customFormat="1" ht="18" customHeight="1" x14ac:dyDescent="0.25">
      <c r="C28" s="15"/>
      <c r="D28" s="12"/>
      <c r="E28" s="12"/>
      <c r="J28" s="12"/>
      <c r="K28" s="12"/>
    </row>
    <row r="29" spans="3:11" s="11" customFormat="1" ht="18" customHeight="1" x14ac:dyDescent="0.25">
      <c r="C29" s="15"/>
      <c r="D29" s="12"/>
      <c r="E29" s="12"/>
      <c r="J29" s="12"/>
      <c r="K29" s="12"/>
    </row>
    <row r="30" spans="3:11" s="11" customFormat="1" ht="18" customHeight="1" x14ac:dyDescent="0.25">
      <c r="C30" s="15"/>
      <c r="D30" s="12"/>
      <c r="E30" s="12"/>
      <c r="J30" s="12"/>
      <c r="K30" s="12"/>
    </row>
    <row r="31" spans="3:11" s="11" customFormat="1" ht="18" customHeight="1" x14ac:dyDescent="0.3">
      <c r="C31" s="15"/>
      <c r="D31" s="12"/>
      <c r="E31" s="12"/>
      <c r="J31" s="12"/>
      <c r="K31" s="12"/>
    </row>
    <row r="32" spans="3:11" s="11" customFormat="1" ht="18" customHeight="1" x14ac:dyDescent="0.3">
      <c r="C32" s="15"/>
      <c r="D32" s="12"/>
      <c r="E32" s="12"/>
      <c r="J32" s="12"/>
      <c r="K32" s="12"/>
    </row>
    <row r="33" spans="3:11" s="11" customFormat="1" ht="18" customHeight="1" x14ac:dyDescent="0.25">
      <c r="C33" s="15"/>
      <c r="D33" s="12"/>
      <c r="E33" s="12"/>
      <c r="J33" s="12"/>
      <c r="K33" s="12"/>
    </row>
    <row r="34" spans="3:11" s="11" customFormat="1" ht="18" customHeight="1" x14ac:dyDescent="0.25">
      <c r="C34" s="15"/>
      <c r="D34" s="12"/>
      <c r="E34" s="12"/>
      <c r="J34" s="12"/>
      <c r="K34" s="12"/>
    </row>
    <row r="35" spans="3:11" s="11" customFormat="1" ht="18" customHeight="1" x14ac:dyDescent="0.25">
      <c r="C35" s="15"/>
      <c r="D35" s="12"/>
      <c r="E35" s="12"/>
      <c r="J35" s="12"/>
      <c r="K35" s="12"/>
    </row>
    <row r="36" spans="3:11" s="11" customFormat="1" ht="18" customHeight="1" x14ac:dyDescent="0.25">
      <c r="C36" s="15"/>
      <c r="D36" s="12"/>
      <c r="E36" s="12"/>
      <c r="J36" s="12"/>
      <c r="K36" s="12"/>
    </row>
    <row r="37" spans="3:11" s="11" customFormat="1" ht="18" customHeight="1" x14ac:dyDescent="0.25">
      <c r="C37" s="15"/>
      <c r="D37" s="12"/>
      <c r="E37" s="12"/>
      <c r="J37" s="12"/>
      <c r="K37" s="12"/>
    </row>
    <row r="38" spans="3:11" s="11" customFormat="1" ht="18" customHeight="1" x14ac:dyDescent="0.25">
      <c r="C38" s="15"/>
      <c r="D38" s="12"/>
      <c r="E38" s="12"/>
      <c r="J38" s="12"/>
      <c r="K38" s="12"/>
    </row>
    <row r="39" spans="3:11" s="11" customFormat="1" ht="18" customHeight="1" x14ac:dyDescent="0.25">
      <c r="C39" s="15"/>
      <c r="D39" s="12"/>
      <c r="E39" s="12"/>
      <c r="J39" s="12"/>
      <c r="K39" s="12"/>
    </row>
    <row r="40" spans="3:11" s="11" customFormat="1" ht="18" customHeight="1" x14ac:dyDescent="0.25">
      <c r="C40" s="15"/>
      <c r="D40" s="12"/>
      <c r="E40" s="12"/>
      <c r="J40" s="12"/>
      <c r="K40" s="12"/>
    </row>
  </sheetData>
  <sheetProtection password="E173" sheet="1" objects="1" scenarios="1"/>
  <protectedRanges>
    <protectedRange sqref="C7:C10" name="Bereich1"/>
  </protectedRanges>
  <mergeCells count="2">
    <mergeCell ref="B5:D5"/>
    <mergeCell ref="H5:J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zoomScaleNormal="100" workbookViewId="0"/>
  </sheetViews>
  <sheetFormatPr baseColWidth="10" defaultRowHeight="15" x14ac:dyDescent="0.25"/>
  <cols>
    <col min="1" max="1" width="3.42578125" customWidth="1"/>
    <col min="2" max="2" width="40.7109375" customWidth="1"/>
    <col min="3" max="3" width="18.7109375" customWidth="1"/>
    <col min="4" max="4" width="10.7109375" style="6" customWidth="1"/>
    <col min="5" max="5" width="3.42578125" style="6" customWidth="1"/>
    <col min="6" max="6" width="20.7109375" customWidth="1"/>
    <col min="7" max="7" width="3.42578125" customWidth="1"/>
    <col min="8" max="8" width="40.7109375" customWidth="1"/>
    <col min="9" max="9" width="18.7109375" customWidth="1"/>
    <col min="10" max="10" width="10.7109375" customWidth="1"/>
    <col min="11" max="11" width="3.42578125" customWidth="1"/>
    <col min="12" max="12" width="5.7109375" customWidth="1"/>
    <col min="13" max="13" width="10.7109375" customWidth="1"/>
  </cols>
  <sheetData>
    <row r="1" spans="2:11" s="11" customFormat="1" ht="18" customHeight="1" x14ac:dyDescent="0.25">
      <c r="D1" s="12"/>
      <c r="E1" s="12"/>
    </row>
    <row r="2" spans="2:11" s="11" customFormat="1" ht="18" customHeight="1" x14ac:dyDescent="0.25">
      <c r="D2" s="12"/>
      <c r="E2" s="12"/>
    </row>
    <row r="3" spans="2:11" s="11" customFormat="1" ht="18" customHeight="1" x14ac:dyDescent="0.25">
      <c r="C3" s="10" t="s">
        <v>15</v>
      </c>
      <c r="D3" s="12"/>
      <c r="E3" s="12"/>
    </row>
    <row r="4" spans="2:11" s="11" customFormat="1" ht="18" customHeight="1" x14ac:dyDescent="0.25">
      <c r="D4" s="12"/>
      <c r="E4" s="12"/>
    </row>
    <row r="5" spans="2:11" s="11" customFormat="1" ht="18" customHeight="1" x14ac:dyDescent="0.25">
      <c r="B5" s="52" t="s">
        <v>10</v>
      </c>
      <c r="C5" s="52"/>
      <c r="D5" s="52"/>
      <c r="E5" s="30"/>
      <c r="H5" s="52" t="s">
        <v>18</v>
      </c>
      <c r="I5" s="52"/>
      <c r="J5" s="52"/>
    </row>
    <row r="6" spans="2:11" s="11" customFormat="1" ht="18" customHeight="1" thickBot="1" x14ac:dyDescent="0.3">
      <c r="B6" s="39" t="s">
        <v>16</v>
      </c>
      <c r="C6" s="40" t="s">
        <v>39</v>
      </c>
      <c r="D6" s="39" t="s">
        <v>37</v>
      </c>
      <c r="E6" s="28"/>
      <c r="H6" s="39" t="s">
        <v>16</v>
      </c>
      <c r="I6" s="39" t="s">
        <v>38</v>
      </c>
      <c r="J6" s="39" t="s">
        <v>37</v>
      </c>
    </row>
    <row r="7" spans="2:11" s="11" customFormat="1" ht="18" customHeight="1" x14ac:dyDescent="0.25">
      <c r="B7" s="19" t="s">
        <v>13</v>
      </c>
      <c r="C7" s="44">
        <v>700</v>
      </c>
      <c r="D7" s="20" t="s">
        <v>0</v>
      </c>
      <c r="E7" s="21"/>
      <c r="H7" s="19" t="s">
        <v>50</v>
      </c>
      <c r="I7" s="37">
        <f>IFERROR(IF(C7=0,"",IF(C8=0,"",IF(C9=0,"",IF(C10=0,"",IF(C11=0,"",IF(C12=0,"",COS(ATAN((C11+C10)/(C9+C8))))))))),"")</f>
        <v>0.69990549868931196</v>
      </c>
      <c r="J7" s="42"/>
    </row>
    <row r="8" spans="2:11" s="11" customFormat="1" ht="18" customHeight="1" x14ac:dyDescent="0.25">
      <c r="B8" s="1" t="s">
        <v>46</v>
      </c>
      <c r="C8" s="45">
        <v>70000</v>
      </c>
      <c r="D8" s="13" t="s">
        <v>2</v>
      </c>
      <c r="E8" s="14"/>
      <c r="H8" s="1" t="s">
        <v>17</v>
      </c>
      <c r="I8" s="36">
        <f>IFERROR(IF(C7=0,"",IF(C8=0,"",IF(C9=0,"",IF(C10=0,"",IF(C11=0,"",IF(C12=0,"",C7*(TAN(ACOS(I7))-TAN(ACOS(C12))))))))),"")</f>
        <v>375.30642316522733</v>
      </c>
      <c r="J8" s="13" t="s">
        <v>1</v>
      </c>
      <c r="K8" s="14"/>
    </row>
    <row r="9" spans="2:11" s="11" customFormat="1" ht="18" customHeight="1" x14ac:dyDescent="0.25">
      <c r="B9" s="1" t="s">
        <v>48</v>
      </c>
      <c r="C9" s="45">
        <v>22800</v>
      </c>
      <c r="D9" s="13" t="s">
        <v>2</v>
      </c>
      <c r="E9" s="14"/>
    </row>
    <row r="10" spans="2:11" s="11" customFormat="1" ht="18" customHeight="1" x14ac:dyDescent="0.25">
      <c r="B10" s="1" t="s">
        <v>14</v>
      </c>
      <c r="C10" s="45">
        <v>72000</v>
      </c>
      <c r="D10" s="13" t="s">
        <v>3</v>
      </c>
      <c r="E10" s="14"/>
    </row>
    <row r="11" spans="2:11" s="11" customFormat="1" ht="18" customHeight="1" x14ac:dyDescent="0.25">
      <c r="B11" s="1" t="s">
        <v>49</v>
      </c>
      <c r="C11" s="45">
        <v>22700</v>
      </c>
      <c r="D11" s="13" t="s">
        <v>3</v>
      </c>
      <c r="E11" s="14"/>
    </row>
    <row r="12" spans="2:11" s="11" customFormat="1" ht="18" customHeight="1" x14ac:dyDescent="0.25">
      <c r="B12" s="1" t="s">
        <v>44</v>
      </c>
      <c r="C12" s="34">
        <v>0.9</v>
      </c>
      <c r="D12" s="13"/>
      <c r="E12" s="12"/>
    </row>
    <row r="13" spans="2:11" s="11" customFormat="1" ht="18" customHeight="1" x14ac:dyDescent="0.25">
      <c r="D13" s="12"/>
      <c r="E13" s="12"/>
    </row>
    <row r="14" spans="2:11" s="11" customFormat="1" ht="18" customHeight="1" x14ac:dyDescent="0.25">
      <c r="D14" s="12"/>
      <c r="E14" s="12"/>
    </row>
    <row r="15" spans="2:11" s="11" customFormat="1" ht="18" customHeight="1" x14ac:dyDescent="0.25">
      <c r="D15" s="12"/>
      <c r="E15" s="12"/>
    </row>
    <row r="16" spans="2:11" s="11" customFormat="1" ht="18" customHeight="1" x14ac:dyDescent="0.25">
      <c r="D16" s="12"/>
      <c r="E16" s="12"/>
    </row>
    <row r="17" spans="4:5" s="11" customFormat="1" ht="18" customHeight="1" x14ac:dyDescent="0.25">
      <c r="D17" s="12"/>
      <c r="E17" s="12"/>
    </row>
    <row r="18" spans="4:5" s="11" customFormat="1" ht="18" customHeight="1" x14ac:dyDescent="0.25">
      <c r="D18" s="12"/>
      <c r="E18" s="12"/>
    </row>
    <row r="19" spans="4:5" s="11" customFormat="1" ht="18" customHeight="1" x14ac:dyDescent="0.25">
      <c r="D19" s="12"/>
      <c r="E19" s="12"/>
    </row>
    <row r="20" spans="4:5" s="11" customFormat="1" ht="18" customHeight="1" x14ac:dyDescent="0.25">
      <c r="D20" s="12"/>
      <c r="E20" s="12"/>
    </row>
    <row r="21" spans="4:5" s="11" customFormat="1" ht="18" customHeight="1" x14ac:dyDescent="0.25">
      <c r="D21" s="12"/>
      <c r="E21" s="12"/>
    </row>
    <row r="22" spans="4:5" s="11" customFormat="1" ht="18" customHeight="1" x14ac:dyDescent="0.25">
      <c r="D22" s="12"/>
      <c r="E22" s="12"/>
    </row>
    <row r="23" spans="4:5" s="11" customFormat="1" ht="18" customHeight="1" x14ac:dyDescent="0.25">
      <c r="D23" s="12"/>
      <c r="E23" s="12"/>
    </row>
    <row r="24" spans="4:5" s="11" customFormat="1" ht="18" customHeight="1" x14ac:dyDescent="0.25">
      <c r="D24" s="12"/>
      <c r="E24" s="12"/>
    </row>
    <row r="25" spans="4:5" s="11" customFormat="1" ht="18" customHeight="1" x14ac:dyDescent="0.25">
      <c r="D25" s="12"/>
      <c r="E25" s="12"/>
    </row>
    <row r="26" spans="4:5" s="11" customFormat="1" ht="18" customHeight="1" x14ac:dyDescent="0.25">
      <c r="D26" s="12"/>
      <c r="E26" s="12"/>
    </row>
    <row r="27" spans="4:5" s="11" customFormat="1" ht="18" customHeight="1" x14ac:dyDescent="0.25">
      <c r="D27" s="12"/>
      <c r="E27" s="12"/>
    </row>
    <row r="28" spans="4:5" s="11" customFormat="1" ht="18" customHeight="1" x14ac:dyDescent="0.25">
      <c r="D28" s="12"/>
      <c r="E28" s="12"/>
    </row>
    <row r="29" spans="4:5" s="11" customFormat="1" ht="18" customHeight="1" x14ac:dyDescent="0.25">
      <c r="D29" s="12"/>
      <c r="E29" s="12"/>
    </row>
    <row r="30" spans="4:5" s="11" customFormat="1" ht="18" customHeight="1" x14ac:dyDescent="0.25">
      <c r="D30" s="12"/>
      <c r="E30" s="12"/>
    </row>
    <row r="31" spans="4:5" s="11" customFormat="1" ht="18" customHeight="1" x14ac:dyDescent="0.3">
      <c r="D31" s="12"/>
      <c r="E31" s="12"/>
    </row>
    <row r="32" spans="4:5" s="11" customFormat="1" ht="18" customHeight="1" x14ac:dyDescent="0.3">
      <c r="D32" s="12"/>
      <c r="E32" s="12"/>
    </row>
    <row r="33" spans="4:5" s="11" customFormat="1" ht="18" customHeight="1" x14ac:dyDescent="0.25">
      <c r="D33" s="12"/>
      <c r="E33" s="12"/>
    </row>
    <row r="34" spans="4:5" s="11" customFormat="1" ht="18" customHeight="1" x14ac:dyDescent="0.25">
      <c r="D34" s="12"/>
      <c r="E34" s="12"/>
    </row>
    <row r="35" spans="4:5" s="11" customFormat="1" ht="18" customHeight="1" x14ac:dyDescent="0.25">
      <c r="D35" s="12"/>
      <c r="E35" s="12"/>
    </row>
    <row r="36" spans="4:5" s="11" customFormat="1" ht="18" customHeight="1" x14ac:dyDescent="0.25">
      <c r="D36" s="12"/>
      <c r="E36" s="12"/>
    </row>
    <row r="37" spans="4:5" s="11" customFormat="1" ht="18" customHeight="1" x14ac:dyDescent="0.25">
      <c r="D37" s="12"/>
      <c r="E37" s="12"/>
    </row>
    <row r="38" spans="4:5" s="11" customFormat="1" ht="18" customHeight="1" x14ac:dyDescent="0.25">
      <c r="D38" s="12"/>
      <c r="E38" s="12"/>
    </row>
    <row r="39" spans="4:5" s="11" customFormat="1" ht="18" customHeight="1" x14ac:dyDescent="0.25">
      <c r="D39" s="12"/>
      <c r="E39" s="12"/>
    </row>
    <row r="40" spans="4:5" s="11" customFormat="1" ht="18" customHeight="1" x14ac:dyDescent="0.25">
      <c r="D40" s="12"/>
      <c r="E40" s="12"/>
    </row>
  </sheetData>
  <sheetProtection password="E173" sheet="1" objects="1" scenarios="1"/>
  <protectedRanges>
    <protectedRange sqref="C7:C12" name="Bereich1"/>
  </protectedRanges>
  <mergeCells count="2">
    <mergeCell ref="B5:D5"/>
    <mergeCell ref="H5:J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zoomScaleNormal="100" workbookViewId="0">
      <selection activeCell="H26" sqref="H26"/>
    </sheetView>
  </sheetViews>
  <sheetFormatPr baseColWidth="10" defaultRowHeight="15" x14ac:dyDescent="0.25"/>
  <cols>
    <col min="1" max="1" width="3.42578125" customWidth="1"/>
    <col min="2" max="2" width="40.7109375" customWidth="1"/>
    <col min="3" max="3" width="18.7109375" style="7" customWidth="1"/>
    <col min="4" max="4" width="10.7109375" customWidth="1"/>
    <col min="5" max="5" width="3.42578125" customWidth="1"/>
    <col min="6" max="6" width="20.7109375" customWidth="1"/>
    <col min="7" max="7" width="3.42578125" customWidth="1"/>
    <col min="8" max="8" width="40.7109375" customWidth="1"/>
    <col min="9" max="9" width="18.7109375" customWidth="1"/>
    <col min="10" max="10" width="11.85546875" style="6" bestFit="1" customWidth="1"/>
    <col min="11" max="11" width="3.42578125" customWidth="1"/>
    <col min="12" max="12" width="5.7109375" customWidth="1"/>
    <col min="13" max="13" width="10.7109375" customWidth="1"/>
    <col min="16" max="16" width="20.7109375" customWidth="1"/>
  </cols>
  <sheetData>
    <row r="1" spans="2:10" s="11" customFormat="1" ht="18" customHeight="1" x14ac:dyDescent="0.25">
      <c r="C1" s="15"/>
      <c r="J1" s="12"/>
    </row>
    <row r="2" spans="2:10" s="11" customFormat="1" ht="18" customHeight="1" x14ac:dyDescent="0.25">
      <c r="C2" s="15"/>
      <c r="J2" s="12"/>
    </row>
    <row r="3" spans="2:10" s="11" customFormat="1" ht="18" customHeight="1" x14ac:dyDescent="0.25">
      <c r="C3" s="10" t="s">
        <v>11</v>
      </c>
      <c r="J3" s="12"/>
    </row>
    <row r="4" spans="2:10" s="11" customFormat="1" ht="18" customHeight="1" x14ac:dyDescent="0.25">
      <c r="C4" s="15"/>
      <c r="J4" s="12"/>
    </row>
    <row r="5" spans="2:10" s="11" customFormat="1" ht="18" customHeight="1" x14ac:dyDescent="0.25">
      <c r="B5" s="52" t="s">
        <v>10</v>
      </c>
      <c r="C5" s="52"/>
      <c r="D5" s="52"/>
      <c r="H5" s="69" t="s">
        <v>20</v>
      </c>
      <c r="I5" s="70"/>
      <c r="J5" s="71"/>
    </row>
    <row r="6" spans="2:10" s="11" customFormat="1" ht="18" customHeight="1" thickBot="1" x14ac:dyDescent="0.3">
      <c r="B6" s="39" t="s">
        <v>16</v>
      </c>
      <c r="C6" s="40" t="s">
        <v>39</v>
      </c>
      <c r="D6" s="39" t="s">
        <v>37</v>
      </c>
      <c r="H6" s="39" t="s">
        <v>16</v>
      </c>
      <c r="I6" s="39" t="s">
        <v>38</v>
      </c>
      <c r="J6" s="39" t="s">
        <v>37</v>
      </c>
    </row>
    <row r="7" spans="2:10" s="11" customFormat="1" ht="18" customHeight="1" x14ac:dyDescent="0.25">
      <c r="B7" s="19" t="s">
        <v>13</v>
      </c>
      <c r="C7" s="46">
        <v>705</v>
      </c>
      <c r="D7" s="9" t="s">
        <v>0</v>
      </c>
      <c r="E7" s="14"/>
      <c r="H7" s="19" t="s">
        <v>50</v>
      </c>
      <c r="I7" s="37">
        <f>IFERROR(COS(ATAN(((C11+C10)/(C9+C8)))),"")</f>
        <v>0.49613893835683376</v>
      </c>
      <c r="J7" s="20"/>
    </row>
    <row r="8" spans="2:10" s="11" customFormat="1" ht="18" customHeight="1" x14ac:dyDescent="0.25">
      <c r="B8" s="1" t="s">
        <v>46</v>
      </c>
      <c r="C8" s="48">
        <v>10000</v>
      </c>
      <c r="D8" s="16" t="s">
        <v>2</v>
      </c>
      <c r="E8" s="14"/>
      <c r="H8" s="1" t="str">
        <f>IF(C14=0,"**puissance de compensation","puissance de compensation")</f>
        <v>puissance de compensation</v>
      </c>
      <c r="I8" s="36">
        <f>IFERROR(IF(C13=0,"",C7*(TAN(ACOS(I7))-TAN(ACOS(C13)))),"")</f>
        <v>1002.0277058489017</v>
      </c>
      <c r="J8" s="13" t="s">
        <v>1</v>
      </c>
    </row>
    <row r="9" spans="2:10" s="11" customFormat="1" ht="18" customHeight="1" x14ac:dyDescent="0.25">
      <c r="B9" s="1" t="s">
        <v>47</v>
      </c>
      <c r="C9" s="48">
        <v>10000</v>
      </c>
      <c r="D9" s="16" t="s">
        <v>2</v>
      </c>
      <c r="E9" s="14"/>
      <c r="H9" s="1" t="s">
        <v>53</v>
      </c>
      <c r="I9" s="31">
        <f>IF(C8+C9=0,"",IFERROR((C8+C9)*F14,""))</f>
        <v>9686.4420967570513</v>
      </c>
      <c r="J9" s="13" t="s">
        <v>3</v>
      </c>
    </row>
    <row r="10" spans="2:10" s="11" customFormat="1" ht="18" customHeight="1" x14ac:dyDescent="0.25">
      <c r="B10" s="1" t="s">
        <v>14</v>
      </c>
      <c r="C10" s="48">
        <v>25000</v>
      </c>
      <c r="D10" s="16" t="s">
        <v>3</v>
      </c>
      <c r="E10" s="14"/>
      <c r="H10" s="1" t="s">
        <v>54</v>
      </c>
      <c r="I10" s="31">
        <f>IFERROR(IF(C10+C11=0,"",IF(I9=0,"",C10+C11-I9)),"")</f>
        <v>25313.557903242949</v>
      </c>
      <c r="J10" s="13" t="s">
        <v>3</v>
      </c>
    </row>
    <row r="11" spans="2:10" s="11" customFormat="1" ht="18" customHeight="1" x14ac:dyDescent="0.25">
      <c r="B11" s="1" t="s">
        <v>49</v>
      </c>
      <c r="C11" s="48">
        <v>10000</v>
      </c>
      <c r="D11" s="16" t="s">
        <v>3</v>
      </c>
      <c r="E11" s="14"/>
    </row>
    <row r="12" spans="2:10" s="11" customFormat="1" ht="18" customHeight="1" x14ac:dyDescent="0.25">
      <c r="B12" s="1" t="str">
        <f>IF(C12=0,"cosϕ minimale prédéfini*","cosϕ minimale prédéfini*")</f>
        <v>cosϕ minimale prédéfini*</v>
      </c>
      <c r="C12" s="35">
        <v>0.9</v>
      </c>
      <c r="D12" s="16"/>
      <c r="E12" s="21"/>
      <c r="F12" s="22" t="str">
        <f>IF(C12=0,"hager","* correspond à un")</f>
        <v>* correspond à un</v>
      </c>
      <c r="H12" s="69" t="s">
        <v>11</v>
      </c>
      <c r="I12" s="70"/>
      <c r="J12" s="71"/>
    </row>
    <row r="13" spans="2:10" s="11" customFormat="1" ht="18" customHeight="1" thickBot="1" x14ac:dyDescent="0.3">
      <c r="B13" s="1" t="s">
        <v>44</v>
      </c>
      <c r="C13" s="35">
        <v>0.95</v>
      </c>
      <c r="D13" s="38" t="str">
        <f>IF(C13=0,"",IF(C13&lt;C12,"zu klein!",""))</f>
        <v/>
      </c>
      <c r="E13" s="12"/>
      <c r="F13" s="23" t="str">
        <f>IF(C12=0,"hager","montant exonéré")</f>
        <v>montant exonéré</v>
      </c>
      <c r="H13" s="39" t="s">
        <v>16</v>
      </c>
      <c r="I13" s="39" t="s">
        <v>38</v>
      </c>
      <c r="J13" s="39" t="s">
        <v>37</v>
      </c>
    </row>
    <row r="14" spans="2:10" s="11" customFormat="1" ht="18" customHeight="1" x14ac:dyDescent="0.25">
      <c r="B14" s="1" t="str">
        <f>IF(C14=0,"sélectionnés puissance de compensation**","sélectionnés puissance de compensation")</f>
        <v>sélectionnés puissance de compensation</v>
      </c>
      <c r="C14" s="48">
        <v>1000</v>
      </c>
      <c r="D14" s="16" t="s">
        <v>1</v>
      </c>
      <c r="E14" s="24"/>
      <c r="F14" s="25">
        <f>IFERROR(IF(C12=0,"hager",TAN(ACOS(C12))),"hager")</f>
        <v>0.48432210483785254</v>
      </c>
      <c r="H14" s="19" t="s">
        <v>21</v>
      </c>
      <c r="I14" s="43">
        <f>IFERROR(IF(C14=0,"",C14*39.3),"")</f>
        <v>39300</v>
      </c>
      <c r="J14" s="20" t="s">
        <v>6</v>
      </c>
    </row>
    <row r="15" spans="2:10" s="11" customFormat="1" ht="18" customHeight="1" x14ac:dyDescent="0.25">
      <c r="B15" s="1" t="s">
        <v>41</v>
      </c>
      <c r="C15" s="35">
        <v>4.5</v>
      </c>
      <c r="D15" s="16" t="s">
        <v>5</v>
      </c>
      <c r="E15" s="24"/>
      <c r="F15" s="19" t="str">
        <f>IF(C12=0,"hager","d'énergie véritable")</f>
        <v>d'énergie véritable</v>
      </c>
      <c r="H15" s="1" t="s">
        <v>22</v>
      </c>
      <c r="I15" s="32">
        <f>IF(C15=0,"",IFERROR(I10*C15/100,""))</f>
        <v>1139.1101056459327</v>
      </c>
      <c r="J15" s="13" t="s">
        <v>23</v>
      </c>
    </row>
    <row r="16" spans="2:10" s="11" customFormat="1" ht="18" customHeight="1" x14ac:dyDescent="0.25">
      <c r="B16" s="1" t="s">
        <v>19</v>
      </c>
      <c r="C16" s="48">
        <v>0</v>
      </c>
      <c r="D16" s="16" t="s">
        <v>6</v>
      </c>
      <c r="E16" s="14"/>
      <c r="H16" s="1" t="s">
        <v>22</v>
      </c>
      <c r="I16" s="32">
        <f>IFERROR(IF(I15=0,"",I15*12),"")</f>
        <v>13669.321267751191</v>
      </c>
      <c r="J16" s="13" t="s">
        <v>24</v>
      </c>
    </row>
    <row r="17" spans="2:10" s="11" customFormat="1" ht="18" customHeight="1" x14ac:dyDescent="0.25">
      <c r="C17" s="15"/>
      <c r="H17" s="1" t="s">
        <v>55</v>
      </c>
      <c r="I17" s="33">
        <f>IFERROR(I18*12,"")</f>
        <v>34.500615704497619</v>
      </c>
      <c r="J17" s="13" t="s">
        <v>25</v>
      </c>
    </row>
    <row r="18" spans="2:10" s="11" customFormat="1" ht="18" customHeight="1" x14ac:dyDescent="0.25">
      <c r="B18" s="66" t="s">
        <v>40</v>
      </c>
      <c r="C18" s="67"/>
      <c r="D18" s="68"/>
      <c r="H18" s="1" t="s">
        <v>55</v>
      </c>
      <c r="I18" s="33">
        <f>IFERROR((C16+I14)/I16,"")</f>
        <v>2.8750513087081346</v>
      </c>
      <c r="J18" s="13" t="s">
        <v>26</v>
      </c>
    </row>
    <row r="19" spans="2:10" s="11" customFormat="1" ht="18" customHeight="1" x14ac:dyDescent="0.25">
      <c r="B19" s="60" t="s">
        <v>30</v>
      </c>
      <c r="C19" s="61"/>
      <c r="D19" s="62"/>
    </row>
    <row r="20" spans="2:10" s="11" customFormat="1" ht="18" customHeight="1" x14ac:dyDescent="0.25">
      <c r="B20" s="60" t="s">
        <v>31</v>
      </c>
      <c r="C20" s="61"/>
      <c r="D20" s="62"/>
      <c r="H20" s="66" t="s">
        <v>42</v>
      </c>
      <c r="I20" s="67"/>
      <c r="J20" s="68"/>
    </row>
    <row r="21" spans="2:10" s="11" customFormat="1" ht="18" customHeight="1" x14ac:dyDescent="0.25">
      <c r="B21" s="60" t="s">
        <v>32</v>
      </c>
      <c r="C21" s="61"/>
      <c r="D21" s="62"/>
      <c r="H21" s="56" t="s">
        <v>27</v>
      </c>
      <c r="I21" s="57"/>
      <c r="J21" s="58"/>
    </row>
    <row r="22" spans="2:10" s="11" customFormat="1" ht="18" customHeight="1" x14ac:dyDescent="0.25">
      <c r="B22" s="60" t="s">
        <v>51</v>
      </c>
      <c r="C22" s="61"/>
      <c r="D22" s="62"/>
      <c r="H22" s="59" t="s">
        <v>28</v>
      </c>
      <c r="I22" s="54"/>
      <c r="J22" s="55"/>
    </row>
    <row r="23" spans="2:10" s="11" customFormat="1" ht="18" customHeight="1" x14ac:dyDescent="0.25">
      <c r="B23" s="60" t="s">
        <v>52</v>
      </c>
      <c r="C23" s="61"/>
      <c r="D23" s="62"/>
      <c r="H23" s="18"/>
      <c r="I23" s="49"/>
      <c r="J23" s="49"/>
    </row>
    <row r="24" spans="2:10" s="11" customFormat="1" ht="18" customHeight="1" x14ac:dyDescent="0.25">
      <c r="B24" s="60"/>
      <c r="C24" s="61"/>
      <c r="D24" s="62"/>
      <c r="J24" s="12"/>
    </row>
    <row r="25" spans="2:10" s="11" customFormat="1" ht="18" customHeight="1" x14ac:dyDescent="0.25">
      <c r="B25" s="63" t="s">
        <v>29</v>
      </c>
      <c r="C25" s="64"/>
      <c r="D25" s="65"/>
      <c r="J25" s="12"/>
    </row>
    <row r="26" spans="2:10" s="11" customFormat="1" ht="18" customHeight="1" x14ac:dyDescent="0.25">
      <c r="B26" s="60" t="s">
        <v>33</v>
      </c>
      <c r="C26" s="61"/>
      <c r="D26" s="62"/>
      <c r="J26" s="12"/>
    </row>
    <row r="27" spans="2:10" s="11" customFormat="1" ht="18" customHeight="1" x14ac:dyDescent="0.25">
      <c r="B27" s="60" t="s">
        <v>34</v>
      </c>
      <c r="C27" s="61"/>
      <c r="D27" s="62"/>
      <c r="J27" s="12"/>
    </row>
    <row r="28" spans="2:10" s="11" customFormat="1" ht="18" customHeight="1" x14ac:dyDescent="0.25">
      <c r="B28" s="60" t="s">
        <v>43</v>
      </c>
      <c r="C28" s="61"/>
      <c r="D28" s="62"/>
      <c r="J28" s="12"/>
    </row>
    <row r="29" spans="2:10" s="11" customFormat="1" ht="18" customHeight="1" x14ac:dyDescent="0.25">
      <c r="B29" s="60" t="s">
        <v>35</v>
      </c>
      <c r="C29" s="61"/>
      <c r="D29" s="62"/>
      <c r="J29" s="12"/>
    </row>
    <row r="30" spans="2:10" s="11" customFormat="1" ht="18" customHeight="1" x14ac:dyDescent="0.25">
      <c r="B30" s="53" t="s">
        <v>36</v>
      </c>
      <c r="C30" s="54"/>
      <c r="D30" s="55"/>
      <c r="J30" s="12"/>
    </row>
    <row r="31" spans="2:10" s="11" customFormat="1" ht="18" customHeight="1" x14ac:dyDescent="0.3">
      <c r="C31" s="15"/>
      <c r="J31" s="12"/>
    </row>
    <row r="32" spans="2:10" s="11" customFormat="1" ht="18" customHeight="1" x14ac:dyDescent="0.3">
      <c r="C32" s="15"/>
      <c r="J32" s="12"/>
    </row>
    <row r="33" spans="3:10" s="11" customFormat="1" ht="18" customHeight="1" x14ac:dyDescent="0.25">
      <c r="C33" s="15"/>
      <c r="J33" s="12"/>
    </row>
    <row r="34" spans="3:10" s="11" customFormat="1" ht="18" customHeight="1" x14ac:dyDescent="0.25">
      <c r="C34" s="15"/>
      <c r="J34" s="12"/>
    </row>
    <row r="35" spans="3:10" s="11" customFormat="1" ht="18" customHeight="1" x14ac:dyDescent="0.25">
      <c r="C35" s="15"/>
      <c r="J35" s="12"/>
    </row>
    <row r="36" spans="3:10" s="11" customFormat="1" ht="18" customHeight="1" x14ac:dyDescent="0.25">
      <c r="C36" s="15"/>
      <c r="J36" s="12"/>
    </row>
    <row r="37" spans="3:10" s="11" customFormat="1" ht="18" customHeight="1" x14ac:dyDescent="0.25">
      <c r="C37" s="15"/>
      <c r="J37" s="12"/>
    </row>
    <row r="38" spans="3:10" s="11" customFormat="1" ht="18" customHeight="1" x14ac:dyDescent="0.25">
      <c r="C38" s="15"/>
      <c r="J38" s="12"/>
    </row>
    <row r="39" spans="3:10" s="11" customFormat="1" ht="18" customHeight="1" x14ac:dyDescent="0.25">
      <c r="C39" s="15"/>
      <c r="J39" s="12"/>
    </row>
  </sheetData>
  <sheetProtection password="E173" sheet="1" objects="1" scenarios="1"/>
  <protectedRanges>
    <protectedRange sqref="C7:C16" name="Bereich1"/>
  </protectedRanges>
  <mergeCells count="19">
    <mergeCell ref="B20:D20"/>
    <mergeCell ref="H20:J20"/>
    <mergeCell ref="B18:D18"/>
    <mergeCell ref="B5:D5"/>
    <mergeCell ref="H5:J5"/>
    <mergeCell ref="H12:J12"/>
    <mergeCell ref="B19:D19"/>
    <mergeCell ref="B30:D30"/>
    <mergeCell ref="H21:J21"/>
    <mergeCell ref="H22:J22"/>
    <mergeCell ref="B29:D29"/>
    <mergeCell ref="B25:D25"/>
    <mergeCell ref="B26:D26"/>
    <mergeCell ref="B27:D27"/>
    <mergeCell ref="B28:D28"/>
    <mergeCell ref="B21:D21"/>
    <mergeCell ref="B22:D22"/>
    <mergeCell ref="B23:D23"/>
    <mergeCell ref="B24:D24"/>
  </mergeCells>
  <conditionalFormatting sqref="F12:F15">
    <cfRule type="containsText" dxfId="0" priority="1" operator="containsText" text="hager">
      <formula>NOT(ISERROR(SEARCH("hager",F12)))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Page de couverture</vt:lpstr>
      <vt:lpstr>Taille du système 1</vt:lpstr>
      <vt:lpstr>Taille du système 2</vt:lpstr>
      <vt:lpstr>Taille du système 3</vt:lpstr>
      <vt:lpstr>Amortissement</vt:lpstr>
    </vt:vector>
  </TitlesOfParts>
  <Company>Hager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 Moritz</dc:creator>
  <cp:lastModifiedBy>ITEN Ralf</cp:lastModifiedBy>
  <dcterms:created xsi:type="dcterms:W3CDTF">2016-01-27T13:26:14Z</dcterms:created>
  <dcterms:modified xsi:type="dcterms:W3CDTF">2019-04-18T09:11:51Z</dcterms:modified>
</cp:coreProperties>
</file>